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in Dempsey\Desktop\NATA\Annual Conference, AGM and Trade Show\Budget\2017\"/>
    </mc:Choice>
  </mc:AlternateContent>
  <workbookProtection lockWindows="1"/>
  <bookViews>
    <workbookView xWindow="0" yWindow="0" windowWidth="20490" windowHeight="7755" tabRatio="989" activeTab="1"/>
  </bookViews>
  <sheets>
    <sheet name="Rate Schedule" sheetId="1" r:id="rId1"/>
    <sheet name="Registration Numbers" sheetId="2" r:id="rId2"/>
    <sheet name="Cost PP" sheetId="3" r:id="rId3"/>
    <sheet name="Projected Income" sheetId="4" r:id="rId4"/>
  </sheets>
  <definedNames>
    <definedName name="_xlnm.Print_Area" localSheetId="3">'Projected Income'!$A$1:$B$88</definedName>
    <definedName name="_xlnm.Print_Area" localSheetId="0">'Rate Schedule'!$A$1:$G$19</definedName>
    <definedName name="Print_Area_0" localSheetId="3">'Projected Income'!$A$1:$B$88</definedName>
    <definedName name="Print_Area_0" localSheetId="0">'Rate Schedule'!$A$1:$G$19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0" i="3" l="1"/>
  <c r="E61" i="3"/>
  <c r="E62" i="3"/>
  <c r="E63" i="3"/>
  <c r="E59" i="3"/>
  <c r="E58" i="3"/>
  <c r="E57" i="3"/>
  <c r="E56" i="3"/>
  <c r="E55" i="3"/>
  <c r="E54" i="3"/>
  <c r="E51" i="3"/>
  <c r="E50" i="3"/>
  <c r="E27" i="3"/>
  <c r="E28" i="3"/>
  <c r="E29" i="3"/>
  <c r="E30" i="3"/>
  <c r="E26" i="3"/>
  <c r="E25" i="3"/>
  <c r="E22" i="3"/>
  <c r="E21" i="3"/>
  <c r="E16" i="3"/>
  <c r="E17" i="3"/>
  <c r="E18" i="3"/>
  <c r="E15" i="3"/>
  <c r="E7" i="3"/>
  <c r="E8" i="3"/>
  <c r="E9" i="3"/>
  <c r="E10" i="3"/>
  <c r="E11" i="3"/>
  <c r="E12" i="3"/>
  <c r="E6" i="3"/>
  <c r="G14" i="4"/>
  <c r="G15" i="4"/>
  <c r="G13" i="4"/>
  <c r="G11" i="4"/>
  <c r="G10" i="4"/>
  <c r="I7" i="2" l="1"/>
  <c r="E20" i="2"/>
  <c r="E19" i="2"/>
  <c r="E12" i="2"/>
  <c r="E11" i="2"/>
  <c r="E8" i="2"/>
  <c r="E7" i="2"/>
  <c r="I66" i="4" l="1"/>
  <c r="C4" i="3"/>
  <c r="C23" i="2"/>
  <c r="I83" i="4"/>
  <c r="I74" i="4"/>
  <c r="I56" i="4"/>
  <c r="I43" i="4"/>
  <c r="I38" i="4"/>
  <c r="G9" i="1"/>
  <c r="G18" i="1"/>
  <c r="G15" i="1"/>
  <c r="G14" i="1"/>
  <c r="G13" i="1"/>
  <c r="G11" i="1"/>
  <c r="G8" i="1"/>
  <c r="G6" i="1"/>
  <c r="G5" i="1"/>
  <c r="I85" i="4" l="1"/>
  <c r="D46" i="3" l="1"/>
  <c r="C63" i="3"/>
  <c r="C62" i="3"/>
  <c r="C61" i="3"/>
  <c r="C59" i="3"/>
  <c r="C58" i="3"/>
  <c r="C29" i="3"/>
  <c r="C7" i="3"/>
  <c r="C9" i="3"/>
  <c r="C12" i="3"/>
  <c r="C11" i="3"/>
  <c r="C10" i="3"/>
  <c r="C8" i="3"/>
  <c r="C6" i="3"/>
  <c r="F31" i="3" l="1"/>
  <c r="C60" i="3" l="1"/>
  <c r="C57" i="3"/>
  <c r="E45" i="3"/>
  <c r="E44" i="3"/>
  <c r="E43" i="3"/>
  <c r="E42" i="3"/>
  <c r="E41" i="3"/>
  <c r="E40" i="3"/>
  <c r="E39" i="3"/>
  <c r="E38" i="3"/>
  <c r="E37" i="3"/>
  <c r="E36" i="3"/>
  <c r="E35" i="3"/>
  <c r="E34" i="3"/>
  <c r="F23" i="3"/>
  <c r="F19" i="3"/>
  <c r="I21" i="2"/>
  <c r="G22" i="4" s="1"/>
  <c r="I20" i="2"/>
  <c r="G21" i="4" s="1"/>
  <c r="I19" i="2"/>
  <c r="G20" i="4" s="1"/>
  <c r="I14" i="2"/>
  <c r="G16" i="4" s="1"/>
  <c r="I12" i="2"/>
  <c r="I11" i="2"/>
  <c r="I9" i="2"/>
  <c r="G12" i="4" s="1"/>
  <c r="I17" i="4" l="1"/>
  <c r="I23" i="4"/>
  <c r="I25" i="4" s="1"/>
  <c r="I88" i="4" s="1"/>
  <c r="E23" i="2"/>
  <c r="C55" i="3"/>
  <c r="F52" i="3"/>
  <c r="I8" i="2"/>
  <c r="C16" i="3"/>
  <c r="C30" i="3"/>
  <c r="C27" i="3"/>
  <c r="C56" i="3"/>
  <c r="C15" i="3"/>
  <c r="C51" i="3"/>
  <c r="C26" i="3"/>
  <c r="C22" i="3"/>
  <c r="C18" i="3"/>
  <c r="C28" i="3"/>
  <c r="C25" i="3"/>
  <c r="C21" i="3"/>
  <c r="C17" i="3"/>
  <c r="C54" i="3" l="1"/>
  <c r="C50" i="3"/>
  <c r="I23" i="2"/>
  <c r="D31" i="3"/>
  <c r="D64" i="3"/>
  <c r="G14" i="2" s="1"/>
  <c r="K14" i="2" s="1"/>
  <c r="D52" i="3"/>
  <c r="D23" i="3"/>
  <c r="D13" i="3"/>
  <c r="F64" i="3"/>
  <c r="F13" i="3"/>
  <c r="D19" i="3"/>
  <c r="D67" i="3" l="1"/>
  <c r="G21" i="2" s="1"/>
  <c r="K21" i="2" s="1"/>
  <c r="F67" i="3"/>
  <c r="G8" i="2" l="1"/>
  <c r="K8" i="2" s="1"/>
  <c r="G7" i="2"/>
  <c r="G19" i="2"/>
  <c r="K19" i="2" s="1"/>
  <c r="G9" i="2"/>
  <c r="K9" i="2" s="1"/>
  <c r="G11" i="2"/>
  <c r="K11" i="2" s="1"/>
  <c r="G12" i="2"/>
  <c r="K12" i="2" s="1"/>
  <c r="G20" i="2"/>
  <c r="K20" i="2" s="1"/>
  <c r="G23" i="2" l="1"/>
  <c r="I24" i="2" s="1"/>
  <c r="K7" i="2"/>
  <c r="K23" i="2" s="1"/>
</calcChain>
</file>

<file path=xl/sharedStrings.xml><?xml version="1.0" encoding="utf-8"?>
<sst xmlns="http://schemas.openxmlformats.org/spreadsheetml/2006/main" count="152" uniqueCount="95">
  <si>
    <t>Registration</t>
  </si>
  <si>
    <t>% +</t>
  </si>
  <si>
    <t>Early Member</t>
  </si>
  <si>
    <t>Early Non-member</t>
  </si>
  <si>
    <t>Member</t>
  </si>
  <si>
    <t>Non-member</t>
  </si>
  <si>
    <t>Group</t>
  </si>
  <si>
    <t>Trade Show - Member</t>
  </si>
  <si>
    <t>Trade Show - Non-member</t>
  </si>
  <si>
    <t>Additional Staff (breaks only)</t>
  </si>
  <si>
    <t>Guest tickets</t>
  </si>
  <si>
    <t>Annual Banquet</t>
  </si>
  <si>
    <t>Category</t>
  </si>
  <si>
    <t>Quantity</t>
  </si>
  <si>
    <t>RATE</t>
  </si>
  <si>
    <t>COST</t>
  </si>
  <si>
    <t>GROSS REVENUE</t>
  </si>
  <si>
    <t>NET</t>
  </si>
  <si>
    <t>Delegates</t>
  </si>
  <si>
    <t>Early Non-Member</t>
  </si>
  <si>
    <t>Non-Member</t>
  </si>
  <si>
    <t>Guests</t>
  </si>
  <si>
    <t>Trade Show</t>
  </si>
  <si>
    <t>Member Booth</t>
  </si>
  <si>
    <t>Non-Member Booth</t>
  </si>
  <si>
    <t>Add. Staff</t>
  </si>
  <si>
    <t>ESTIMATED COSTS</t>
  </si>
  <si>
    <t>Event</t>
  </si>
  <si>
    <t>Item</t>
  </si>
  <si>
    <t>PP</t>
  </si>
  <si>
    <t>Total Expense</t>
  </si>
  <si>
    <t>President's Reception</t>
  </si>
  <si>
    <t>Bar Service</t>
  </si>
  <si>
    <t>Catering</t>
  </si>
  <si>
    <t>Facility/Rentals</t>
  </si>
  <si>
    <t>Decorations</t>
  </si>
  <si>
    <t>Transportation (shuttle)</t>
  </si>
  <si>
    <t>A/V</t>
  </si>
  <si>
    <t>Music</t>
  </si>
  <si>
    <t>Closing Reception</t>
  </si>
  <si>
    <t>Venue</t>
  </si>
  <si>
    <t>Entertainment</t>
  </si>
  <si>
    <t>Liquor</t>
  </si>
  <si>
    <t>Hospitality Suite</t>
  </si>
  <si>
    <t>Food</t>
  </si>
  <si>
    <t>Banquet</t>
  </si>
  <si>
    <t>Reception</t>
  </si>
  <si>
    <t>Centerpieces</t>
  </si>
  <si>
    <t>Wine</t>
  </si>
  <si>
    <t>Dinner</t>
  </si>
  <si>
    <t>Speaker - fees</t>
  </si>
  <si>
    <t>Speaker - gift</t>
  </si>
  <si>
    <t>Speaker - travel</t>
  </si>
  <si>
    <t>Administration</t>
  </si>
  <si>
    <t>A/V &amp; Tech</t>
  </si>
  <si>
    <t>Advertising</t>
  </si>
  <si>
    <t>Conference Room</t>
  </si>
  <si>
    <t>Printing</t>
  </si>
  <si>
    <t>Promo items</t>
  </si>
  <si>
    <t>Supplies</t>
  </si>
  <si>
    <t>Conference Meals</t>
  </si>
  <si>
    <t>April 25th</t>
  </si>
  <si>
    <t>Lunch break</t>
  </si>
  <si>
    <t>PM Break</t>
  </si>
  <si>
    <t>April 26th</t>
  </si>
  <si>
    <t>Breakfast</t>
  </si>
  <si>
    <t>AM Break</t>
  </si>
  <si>
    <t>Lunch</t>
  </si>
  <si>
    <t>Staff</t>
  </si>
  <si>
    <t>Videographer services</t>
  </si>
  <si>
    <t>Accommodation</t>
  </si>
  <si>
    <t>Meals</t>
  </si>
  <si>
    <t>TOTAL</t>
  </si>
  <si>
    <t>NATA AGM Projected 2016 Results</t>
  </si>
  <si>
    <t>REVENUE</t>
  </si>
  <si>
    <t>Sponsorship</t>
  </si>
  <si>
    <t>Guest Tickets</t>
  </si>
  <si>
    <t>Trade Show - Non-Member</t>
  </si>
  <si>
    <t>Trade Show - Add. Staff</t>
  </si>
  <si>
    <t>TOTAL REVENUE</t>
  </si>
  <si>
    <t>EXPENSES</t>
  </si>
  <si>
    <t>Facility</t>
  </si>
  <si>
    <t>Conference</t>
  </si>
  <si>
    <t>A/V Rentals</t>
  </si>
  <si>
    <t>Promotional Items</t>
  </si>
  <si>
    <t>TOTAL EXPENSES</t>
  </si>
  <si>
    <t>NET INCOME</t>
  </si>
  <si>
    <t>Dawson Excursion</t>
  </si>
  <si>
    <t>Dawson Excurion</t>
  </si>
  <si>
    <t>Ave Delegate Rate</t>
  </si>
  <si>
    <t>Conference Registration Rates</t>
  </si>
  <si>
    <t>(expected value)</t>
  </si>
  <si>
    <t>BUDGET 2017</t>
  </si>
  <si>
    <t>2017 AGM Registration Numbers</t>
  </si>
  <si>
    <t>April 24th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</si>
</sst>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.00"/>
    <numFmt numFmtId="165" formatCode="_(\$* #,##0.00_);_(\$* \(#,##0.00\);_(\$* \-??_);_(@_)"/>
    <numFmt numFmtId="166" formatCode="_-\$* #,##0.00_-;&quot;-$&quot;* #,##0.00_-;_-\$* \-??_-;_-@_-"/>
    <numFmt numFmtId="167" formatCode="_(* #,##0.00_);_(* \(#,##0.00\);_(* \-??_);_(@_)"/>
  </numFmts>
  <fonts count="12" x14ac:knownFonts="1">
    <font>
      <sz val="10"/>
      <name val="Verdana"/>
      <family val="2"/>
      <charset val="1"/>
    </font>
    <font>
      <b/>
      <sz val="10"/>
      <name val="Verdana"/>
      <family val="2"/>
      <charset val="1"/>
    </font>
    <font>
      <u/>
      <sz val="10"/>
      <name val="Verdana"/>
      <family val="2"/>
      <charset val="1"/>
    </font>
    <font>
      <b/>
      <sz val="11"/>
      <name val="Verdana"/>
      <family val="2"/>
      <charset val="1"/>
    </font>
    <font>
      <b/>
      <sz val="12"/>
      <name val="Verdana"/>
      <family val="2"/>
      <charset val="1"/>
    </font>
    <font>
      <i/>
      <sz val="10"/>
      <name val="Verdana"/>
      <family val="2"/>
      <charset val="1"/>
    </font>
    <font>
      <b/>
      <u/>
      <sz val="10"/>
      <name val="Verdana"/>
      <family val="2"/>
      <charset val="1"/>
    </font>
    <font>
      <sz val="10"/>
      <name val="Verdana"/>
      <family val="2"/>
      <charset val="1"/>
    </font>
    <font>
      <b/>
      <sz val="10"/>
      <name val="Verdana"/>
      <family val="2"/>
    </font>
    <font>
      <b/>
      <sz val="10"/>
      <color rgb="FFFF0000"/>
      <name val="Verdana"/>
      <family val="2"/>
      <charset val="1"/>
    </font>
    <font>
      <sz val="10"/>
      <color rgb="FFFF0000"/>
      <name val="Verdana"/>
      <family val="2"/>
      <charset val="1"/>
    </font>
    <font>
      <b/>
      <sz val="10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167" fontId="7" fillId="0" borderId="0" applyBorder="0" applyProtection="0"/>
    <xf numFmtId="165" fontId="7" fillId="0" borderId="0" applyBorder="0" applyProtection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0" fontId="0" fillId="0" borderId="0" xfId="0" applyNumberFormat="1"/>
    <xf numFmtId="0" fontId="2" fillId="0" borderId="0" xfId="0" applyFont="1"/>
    <xf numFmtId="10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/>
    <xf numFmtId="165" fontId="0" fillId="0" borderId="0" xfId="2" applyFont="1" applyBorder="1" applyAlignment="1" applyProtection="1"/>
    <xf numFmtId="166" fontId="0" fillId="0" borderId="0" xfId="0" applyNumberFormat="1"/>
    <xf numFmtId="0" fontId="0" fillId="0" borderId="0" xfId="0" applyBorder="1" applyAlignment="1">
      <alignment horizontal="center"/>
    </xf>
    <xf numFmtId="166" fontId="1" fillId="0" borderId="0" xfId="0" applyNumberFormat="1" applyFont="1"/>
    <xf numFmtId="0" fontId="3" fillId="0" borderId="0" xfId="0" applyFont="1"/>
    <xf numFmtId="167" fontId="7" fillId="0" borderId="0" xfId="1"/>
    <xf numFmtId="165" fontId="7" fillId="0" borderId="0" xfId="2"/>
    <xf numFmtId="0" fontId="1" fillId="0" borderId="2" xfId="0" applyFont="1" applyBorder="1" applyAlignment="1">
      <alignment horizontal="center"/>
    </xf>
    <xf numFmtId="167" fontId="1" fillId="0" borderId="2" xfId="1" applyFont="1" applyBorder="1" applyAlignment="1" applyProtection="1">
      <alignment horizontal="center"/>
    </xf>
    <xf numFmtId="165" fontId="1" fillId="0" borderId="2" xfId="2" applyFont="1" applyBorder="1" applyAlignment="1" applyProtection="1">
      <alignment horizontal="center"/>
    </xf>
    <xf numFmtId="167" fontId="0" fillId="0" borderId="0" xfId="1" applyFont="1" applyBorder="1" applyAlignment="1" applyProtection="1"/>
    <xf numFmtId="167" fontId="0" fillId="0" borderId="2" xfId="1" applyFont="1" applyBorder="1" applyAlignment="1" applyProtection="1"/>
    <xf numFmtId="0" fontId="4" fillId="0" borderId="0" xfId="0" applyFont="1"/>
    <xf numFmtId="167" fontId="0" fillId="0" borderId="0" xfId="0" applyNumberFormat="1"/>
    <xf numFmtId="16" fontId="5" fillId="0" borderId="0" xfId="0" applyNumberFormat="1" applyFont="1"/>
    <xf numFmtId="165" fontId="1" fillId="0" borderId="0" xfId="2" applyFont="1" applyBorder="1" applyAlignment="1" applyProtection="1"/>
    <xf numFmtId="0" fontId="5" fillId="0" borderId="0" xfId="0" applyFont="1"/>
    <xf numFmtId="165" fontId="0" fillId="0" borderId="0" xfId="0" applyNumberFormat="1" applyFont="1"/>
    <xf numFmtId="167" fontId="0" fillId="0" borderId="0" xfId="0" applyNumberFormat="1" applyBorder="1"/>
    <xf numFmtId="167" fontId="0" fillId="0" borderId="2" xfId="0" applyNumberFormat="1" applyBorder="1"/>
    <xf numFmtId="0" fontId="6" fillId="0" borderId="0" xfId="0" applyFont="1"/>
    <xf numFmtId="167" fontId="1" fillId="0" borderId="0" xfId="1" applyFont="1" applyBorder="1" applyAlignment="1" applyProtection="1"/>
    <xf numFmtId="167" fontId="1" fillId="0" borderId="2" xfId="0" applyNumberFormat="1" applyFont="1" applyBorder="1"/>
    <xf numFmtId="167" fontId="1" fillId="0" borderId="3" xfId="0" applyNumberFormat="1" applyFont="1" applyBorder="1"/>
    <xf numFmtId="167" fontId="7" fillId="0" borderId="2" xfId="1" applyBorder="1"/>
    <xf numFmtId="165" fontId="7" fillId="0" borderId="0" xfId="2" applyBorder="1"/>
    <xf numFmtId="165" fontId="8" fillId="0" borderId="0" xfId="2" applyFont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166" fontId="9" fillId="0" borderId="0" xfId="0" applyNumberFormat="1" applyFont="1"/>
    <xf numFmtId="166" fontId="10" fillId="0" borderId="0" xfId="0" applyNumberFormat="1" applyFont="1"/>
    <xf numFmtId="165" fontId="11" fillId="0" borderId="0" xfId="2" applyFont="1"/>
    <xf numFmtId="0" fontId="1" fillId="0" borderId="1" xfId="1" applyNumberFormat="1" applyFont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indowProtection="1" zoomScale="85" zoomScaleNormal="85" workbookViewId="0">
      <selection activeCell="E18" sqref="E18"/>
    </sheetView>
  </sheetViews>
  <sheetFormatPr defaultRowHeight="12.75" x14ac:dyDescent="0.2"/>
  <cols>
    <col min="1" max="1" width="29.625"/>
    <col min="2" max="2" width="2.875"/>
    <col min="3" max="3" width="12.25"/>
    <col min="4" max="4" width="2.875"/>
    <col min="5" max="5" width="10.375" bestFit="1" customWidth="1"/>
    <col min="6" max="6" width="2.5" customWidth="1"/>
    <col min="7" max="1024" width="9.875"/>
  </cols>
  <sheetData>
    <row r="1" spans="1:7" s="1" customFormat="1" x14ac:dyDescent="0.2">
      <c r="A1" s="1" t="s">
        <v>90</v>
      </c>
    </row>
    <row r="2" spans="1:7" ht="13.5" thickBot="1" x14ac:dyDescent="0.25"/>
    <row r="3" spans="1:7" s="5" customFormat="1" ht="28.5" customHeight="1" thickBot="1" x14ac:dyDescent="0.25">
      <c r="A3" s="2" t="s">
        <v>0</v>
      </c>
      <c r="B3" s="3"/>
      <c r="C3" s="4">
        <v>2016</v>
      </c>
      <c r="D3" s="3"/>
      <c r="E3" s="4">
        <v>2017</v>
      </c>
      <c r="F3" s="3"/>
      <c r="G3" s="2" t="s">
        <v>1</v>
      </c>
    </row>
    <row r="5" spans="1:7" x14ac:dyDescent="0.2">
      <c r="A5" t="s">
        <v>2</v>
      </c>
      <c r="C5" s="6">
        <v>445</v>
      </c>
      <c r="D5" s="7"/>
      <c r="E5" s="6">
        <v>445</v>
      </c>
      <c r="F5" s="7"/>
      <c r="G5" s="7">
        <f>E5/C5-1</f>
        <v>0</v>
      </c>
    </row>
    <row r="6" spans="1:7" x14ac:dyDescent="0.2">
      <c r="A6" t="s">
        <v>3</v>
      </c>
      <c r="C6" s="6">
        <v>495</v>
      </c>
      <c r="D6" s="7"/>
      <c r="E6" s="6">
        <v>495</v>
      </c>
      <c r="F6" s="7"/>
      <c r="G6" s="7">
        <f t="shared" ref="G6:G18" si="0">E6/C6-1</f>
        <v>0</v>
      </c>
    </row>
    <row r="7" spans="1:7" x14ac:dyDescent="0.2">
      <c r="C7" s="6"/>
      <c r="D7" s="7"/>
      <c r="E7" s="6"/>
      <c r="F7" s="7"/>
      <c r="G7" s="7"/>
    </row>
    <row r="8" spans="1:7" x14ac:dyDescent="0.2">
      <c r="A8" t="s">
        <v>4</v>
      </c>
      <c r="C8" s="6">
        <v>495</v>
      </c>
      <c r="D8" s="7"/>
      <c r="E8" s="6">
        <v>495</v>
      </c>
      <c r="F8" s="7"/>
      <c r="G8" s="7">
        <f t="shared" si="0"/>
        <v>0</v>
      </c>
    </row>
    <row r="9" spans="1:7" x14ac:dyDescent="0.2">
      <c r="A9" t="s">
        <v>5</v>
      </c>
      <c r="C9" s="6">
        <v>545</v>
      </c>
      <c r="D9" s="7"/>
      <c r="E9" s="6">
        <v>545</v>
      </c>
      <c r="F9" s="7"/>
      <c r="G9" s="7">
        <f t="shared" si="0"/>
        <v>0</v>
      </c>
    </row>
    <row r="10" spans="1:7" x14ac:dyDescent="0.2">
      <c r="C10" s="6"/>
      <c r="D10" s="7"/>
      <c r="E10" s="6"/>
      <c r="F10" s="7"/>
      <c r="G10" s="7"/>
    </row>
    <row r="11" spans="1:7" x14ac:dyDescent="0.2">
      <c r="A11" t="s">
        <v>6</v>
      </c>
      <c r="C11" s="6">
        <v>395</v>
      </c>
      <c r="D11" s="7"/>
      <c r="E11" s="6">
        <v>425</v>
      </c>
      <c r="F11" s="7"/>
      <c r="G11" s="7">
        <f t="shared" si="0"/>
        <v>7.5949367088607556E-2</v>
      </c>
    </row>
    <row r="12" spans="1:7" x14ac:dyDescent="0.2">
      <c r="C12" s="6"/>
      <c r="D12" s="7"/>
      <c r="E12" s="6"/>
      <c r="F12" s="7"/>
      <c r="G12" s="7"/>
    </row>
    <row r="13" spans="1:7" x14ac:dyDescent="0.2">
      <c r="A13" t="s">
        <v>7</v>
      </c>
      <c r="C13" s="6">
        <v>975</v>
      </c>
      <c r="D13" s="7"/>
      <c r="E13" s="6">
        <v>975</v>
      </c>
      <c r="F13" s="7"/>
      <c r="G13" s="7">
        <f t="shared" si="0"/>
        <v>0</v>
      </c>
    </row>
    <row r="14" spans="1:7" x14ac:dyDescent="0.2">
      <c r="A14" t="s">
        <v>8</v>
      </c>
      <c r="C14" s="6">
        <v>1475</v>
      </c>
      <c r="D14" s="7"/>
      <c r="E14" s="6">
        <v>1475</v>
      </c>
      <c r="F14" s="7"/>
      <c r="G14" s="7">
        <f t="shared" si="0"/>
        <v>0</v>
      </c>
    </row>
    <row r="15" spans="1:7" x14ac:dyDescent="0.2">
      <c r="A15" t="s">
        <v>9</v>
      </c>
      <c r="C15" s="6">
        <v>395</v>
      </c>
      <c r="D15" s="7"/>
      <c r="E15" s="6">
        <v>395</v>
      </c>
      <c r="F15" s="7"/>
      <c r="G15" s="7">
        <f t="shared" si="0"/>
        <v>0</v>
      </c>
    </row>
    <row r="16" spans="1:7" x14ac:dyDescent="0.2">
      <c r="C16" s="6"/>
      <c r="D16" s="7"/>
      <c r="E16" s="6"/>
      <c r="F16" s="7"/>
      <c r="G16" s="7"/>
    </row>
    <row r="17" spans="1:7" x14ac:dyDescent="0.2">
      <c r="A17" s="8" t="s">
        <v>10</v>
      </c>
      <c r="C17" s="6"/>
      <c r="D17" s="7"/>
      <c r="E17" s="6"/>
      <c r="F17" s="7"/>
      <c r="G17" s="7"/>
    </row>
    <row r="18" spans="1:7" x14ac:dyDescent="0.2">
      <c r="A18" t="s">
        <v>11</v>
      </c>
      <c r="C18" s="6">
        <v>150</v>
      </c>
      <c r="D18" s="7"/>
      <c r="E18" s="6">
        <v>125</v>
      </c>
      <c r="F18" s="7"/>
      <c r="G18" s="7">
        <f t="shared" si="0"/>
        <v>-0.16666666666666663</v>
      </c>
    </row>
    <row r="19" spans="1:7" x14ac:dyDescent="0.2">
      <c r="C19" s="7"/>
      <c r="D19" s="7"/>
      <c r="E19" s="7"/>
      <c r="F19" s="7"/>
      <c r="G19" s="9"/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indowProtection="1" tabSelected="1" zoomScaleNormal="100" workbookViewId="0">
      <selection activeCell="E15" sqref="E15"/>
    </sheetView>
  </sheetViews>
  <sheetFormatPr defaultRowHeight="12.75" x14ac:dyDescent="0.2"/>
  <cols>
    <col min="1" max="1" width="25.375"/>
    <col min="2" max="2" width="2.875"/>
    <col min="3" max="3" width="13.375" style="10"/>
    <col min="4" max="4" width="2.625"/>
    <col min="5" max="5" width="15.125" bestFit="1" customWidth="1"/>
    <col min="6" max="6" width="2.875"/>
    <col min="7" max="7" width="14"/>
    <col min="8" max="8" width="2.625"/>
    <col min="9" max="9" width="14"/>
    <col min="10" max="10" width="2.875"/>
    <col min="11" max="11" width="18.25" bestFit="1" customWidth="1"/>
    <col min="12" max="12" width="2.5" customWidth="1"/>
    <col min="13" max="1018" width="9.875"/>
  </cols>
  <sheetData>
    <row r="1" spans="1:13" x14ac:dyDescent="0.2">
      <c r="A1" s="1" t="s">
        <v>93</v>
      </c>
      <c r="B1" s="1"/>
      <c r="C1"/>
    </row>
    <row r="2" spans="1:13" ht="13.5" thickBot="1" x14ac:dyDescent="0.25">
      <c r="C2"/>
      <c r="M2" s="41"/>
    </row>
    <row r="3" spans="1:13" s="39" customFormat="1" ht="26.25" thickBot="1" x14ac:dyDescent="0.25">
      <c r="A3" s="2" t="s">
        <v>12</v>
      </c>
      <c r="B3" s="3"/>
      <c r="C3" s="2" t="s">
        <v>13</v>
      </c>
      <c r="E3" s="2" t="s">
        <v>14</v>
      </c>
      <c r="G3" s="2" t="s">
        <v>15</v>
      </c>
      <c r="H3" s="40"/>
      <c r="I3" s="4" t="s">
        <v>16</v>
      </c>
      <c r="K3" s="2" t="s">
        <v>17</v>
      </c>
    </row>
    <row r="4" spans="1:13" ht="7.5" customHeight="1" x14ac:dyDescent="0.2">
      <c r="C4"/>
    </row>
    <row r="5" spans="1:13" x14ac:dyDescent="0.2">
      <c r="A5" s="1" t="s">
        <v>18</v>
      </c>
      <c r="C5"/>
    </row>
    <row r="6" spans="1:13" ht="6" customHeight="1" x14ac:dyDescent="0.2">
      <c r="A6" s="1"/>
      <c r="C6"/>
    </row>
    <row r="7" spans="1:13" x14ac:dyDescent="0.2">
      <c r="A7" s="11" t="s">
        <v>2</v>
      </c>
      <c r="C7" s="10">
        <v>75</v>
      </c>
      <c r="E7" s="12">
        <f>'Rate Schedule'!E5</f>
        <v>445</v>
      </c>
      <c r="G7" s="13">
        <f>'Cost PP'!$D$67</f>
        <v>561.43646054067949</v>
      </c>
      <c r="H7" s="13"/>
      <c r="I7" s="13">
        <f>E7*C7</f>
        <v>33375</v>
      </c>
      <c r="K7" s="44">
        <f>E7*C7-G7*C7</f>
        <v>-8732.7345405509623</v>
      </c>
    </row>
    <row r="8" spans="1:13" ht="13.5" customHeight="1" x14ac:dyDescent="0.2">
      <c r="A8" t="s">
        <v>4</v>
      </c>
      <c r="C8" s="10">
        <v>15</v>
      </c>
      <c r="E8" s="12">
        <f>'Rate Schedule'!E8</f>
        <v>495</v>
      </c>
      <c r="G8" s="13">
        <f>'Cost PP'!$D$67</f>
        <v>561.43646054067949</v>
      </c>
      <c r="H8" s="13"/>
      <c r="I8" s="13">
        <f>E8*C8</f>
        <v>7425</v>
      </c>
      <c r="K8" s="44">
        <f>E8*C8-G8*C8</f>
        <v>-996.54690811019282</v>
      </c>
      <c r="L8" s="13"/>
    </row>
    <row r="9" spans="1:13" ht="13.5" customHeight="1" x14ac:dyDescent="0.2">
      <c r="A9" t="s">
        <v>6</v>
      </c>
      <c r="C9" s="10">
        <v>20</v>
      </c>
      <c r="E9" s="12">
        <v>445</v>
      </c>
      <c r="G9" s="13">
        <f>'Cost PP'!$D$67</f>
        <v>561.43646054067949</v>
      </c>
      <c r="H9" s="13"/>
      <c r="I9" s="13">
        <f>E9*C9</f>
        <v>8900</v>
      </c>
      <c r="K9" s="44">
        <f>E9*C9-G9*C9</f>
        <v>-2328.7292108135898</v>
      </c>
      <c r="L9" s="13"/>
    </row>
    <row r="10" spans="1:13" ht="4.5" customHeight="1" x14ac:dyDescent="0.2">
      <c r="C10"/>
      <c r="E10" s="12"/>
      <c r="G10" s="13"/>
      <c r="H10" s="13"/>
      <c r="I10" s="13"/>
      <c r="L10" s="13"/>
    </row>
    <row r="11" spans="1:13" ht="13.5" customHeight="1" x14ac:dyDescent="0.2">
      <c r="A11" t="s">
        <v>19</v>
      </c>
      <c r="C11" s="10">
        <v>20</v>
      </c>
      <c r="E11" s="12">
        <f>'Rate Schedule'!E6</f>
        <v>495</v>
      </c>
      <c r="G11" s="13">
        <f>'Cost PP'!$D$67</f>
        <v>561.43646054067949</v>
      </c>
      <c r="H11" s="13"/>
      <c r="I11" s="13">
        <f>E11*C11</f>
        <v>9900</v>
      </c>
      <c r="K11" s="44">
        <f>E11*C11-G11*C11</f>
        <v>-1328.7292108135898</v>
      </c>
      <c r="L11" s="13"/>
    </row>
    <row r="12" spans="1:13" x14ac:dyDescent="0.2">
      <c r="A12" t="s">
        <v>20</v>
      </c>
      <c r="C12" s="10">
        <v>15</v>
      </c>
      <c r="E12" s="12">
        <f>'Rate Schedule'!E9</f>
        <v>545</v>
      </c>
      <c r="G12" s="13">
        <f>'Cost PP'!$D$67</f>
        <v>561.43646054067949</v>
      </c>
      <c r="H12" s="13"/>
      <c r="I12" s="13">
        <f>E12*C12</f>
        <v>8175</v>
      </c>
      <c r="K12" s="44">
        <f>E12*C12-G12*C12</f>
        <v>-246.54690811019282</v>
      </c>
      <c r="L12" s="13"/>
    </row>
    <row r="13" spans="1:13" ht="3.75" customHeight="1" x14ac:dyDescent="0.2">
      <c r="C13"/>
      <c r="E13" s="12"/>
      <c r="L13" s="13"/>
    </row>
    <row r="14" spans="1:13" x14ac:dyDescent="0.2">
      <c r="A14" s="11" t="s">
        <v>21</v>
      </c>
      <c r="C14" s="10">
        <v>5</v>
      </c>
      <c r="E14" s="12">
        <v>125</v>
      </c>
      <c r="G14" s="13">
        <f>'Cost PP'!$D$64</f>
        <v>162.01117318435757</v>
      </c>
      <c r="H14" s="13"/>
      <c r="I14" s="13">
        <f>E14*C14</f>
        <v>625</v>
      </c>
      <c r="K14" s="44">
        <f>E14*C14-G14*C14</f>
        <v>-185.05586592178793</v>
      </c>
      <c r="L14" s="13"/>
    </row>
    <row r="15" spans="1:13" ht="4.5" customHeight="1" x14ac:dyDescent="0.2">
      <c r="C15" s="14"/>
      <c r="E15" s="12"/>
      <c r="L15" s="13"/>
    </row>
    <row r="16" spans="1:13" x14ac:dyDescent="0.2">
      <c r="C16" s="5"/>
      <c r="E16" s="12"/>
      <c r="L16" s="13"/>
    </row>
    <row r="17" spans="1:12" x14ac:dyDescent="0.2">
      <c r="A17" s="1" t="s">
        <v>22</v>
      </c>
      <c r="C17"/>
      <c r="E17" s="12"/>
      <c r="L17" s="13"/>
    </row>
    <row r="18" spans="1:12" ht="6" customHeight="1" x14ac:dyDescent="0.2">
      <c r="A18" s="1"/>
      <c r="C18"/>
      <c r="E18" s="12"/>
      <c r="L18" s="13"/>
    </row>
    <row r="19" spans="1:12" x14ac:dyDescent="0.2">
      <c r="A19" t="s">
        <v>23</v>
      </c>
      <c r="C19" s="10">
        <v>12</v>
      </c>
      <c r="E19" s="12">
        <f>'Rate Schedule'!E13</f>
        <v>975</v>
      </c>
      <c r="G19" s="13">
        <f>'Cost PP'!$D$67</f>
        <v>561.43646054067949</v>
      </c>
      <c r="H19" s="13"/>
      <c r="I19" s="13">
        <f>E19*C19</f>
        <v>11700</v>
      </c>
      <c r="K19" s="13">
        <f>E19*C19-G19*C19</f>
        <v>4962.7624735118461</v>
      </c>
      <c r="L19" s="13"/>
    </row>
    <row r="20" spans="1:12" x14ac:dyDescent="0.2">
      <c r="A20" t="s">
        <v>24</v>
      </c>
      <c r="C20" s="10">
        <v>9</v>
      </c>
      <c r="E20" s="12">
        <f>'Rate Schedule'!E14</f>
        <v>1475</v>
      </c>
      <c r="G20" s="13">
        <f>'Cost PP'!$D$67</f>
        <v>561.43646054067949</v>
      </c>
      <c r="H20" s="13"/>
      <c r="I20" s="13">
        <f>E20*C20</f>
        <v>13275</v>
      </c>
      <c r="K20" s="13">
        <f>E20*C20-G20*C20</f>
        <v>8222.071855133885</v>
      </c>
      <c r="L20" s="13"/>
    </row>
    <row r="21" spans="1:12" x14ac:dyDescent="0.2">
      <c r="A21" t="s">
        <v>25</v>
      </c>
      <c r="C21" s="14">
        <v>8</v>
      </c>
      <c r="E21" s="12">
        <v>395</v>
      </c>
      <c r="G21" s="13">
        <f>'Cost PP'!$D$67</f>
        <v>561.43646054067949</v>
      </c>
      <c r="H21" s="13"/>
      <c r="I21" s="13">
        <f>E21*C21</f>
        <v>3160</v>
      </c>
      <c r="K21" s="44">
        <f>C21*E21-C21*G21</f>
        <v>-1331.4916843254359</v>
      </c>
      <c r="L21" s="13"/>
    </row>
    <row r="22" spans="1:12" ht="4.5" customHeight="1" x14ac:dyDescent="0.2">
      <c r="C22" s="14"/>
    </row>
    <row r="23" spans="1:12" x14ac:dyDescent="0.2">
      <c r="C23" s="42">
        <f>SUM(C7:C21)</f>
        <v>179</v>
      </c>
      <c r="E23" s="38">
        <f>((E7*$C$7)+($C$8*E8)+($C$9*E9)+($C$11*E11)+($C$12*E12)+($C$19*E19)+($C$20*E20)+($C$21*E21))/(SUM($C$7:$C$12)+SUM($C$19:$C$21))</f>
        <v>551.20689655172418</v>
      </c>
      <c r="G23" s="38">
        <f>((G7*$C$7)+($C$8*G8)+($C$9*G9)+($C$11*G11)+($C$12*G12)+($C$19*G19)+($C$20*G20)+($C$21*G21))/(SUM($C$7:$C$12)+SUM($C$19:$C$21))</f>
        <v>561.43646054067949</v>
      </c>
      <c r="I23" s="15">
        <f>SUM(I7:I21)</f>
        <v>96535</v>
      </c>
      <c r="K23" s="43">
        <f>SUM(K7:K21)</f>
        <v>-1965.00000000002</v>
      </c>
    </row>
    <row r="24" spans="1:12" x14ac:dyDescent="0.2">
      <c r="A24" s="1" t="s">
        <v>89</v>
      </c>
      <c r="E24" t="s">
        <v>91</v>
      </c>
      <c r="G24" t="s">
        <v>91</v>
      </c>
      <c r="I24" s="45">
        <f>E23-G23</f>
        <v>-10.229563988955306</v>
      </c>
    </row>
    <row r="28" spans="1:12" ht="4.5" customHeight="1" x14ac:dyDescent="0.2"/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indowProtection="1" zoomScaleNormal="100" workbookViewId="0">
      <selection activeCell="F64" sqref="F64"/>
    </sheetView>
  </sheetViews>
  <sheetFormatPr defaultRowHeight="14.25" x14ac:dyDescent="0.2"/>
  <cols>
    <col min="1" max="1" width="16.75" style="16"/>
    <col min="2" max="2" width="25"/>
    <col min="3" max="3" width="10.625" style="17"/>
    <col min="4" max="4" width="12.125" style="18"/>
    <col min="5" max="5" width="14.875" style="17"/>
    <col min="6" max="6" width="16.5"/>
    <col min="7" max="1025" width="9.875"/>
  </cols>
  <sheetData>
    <row r="1" spans="1:7" x14ac:dyDescent="0.2">
      <c r="A1" s="16" t="s">
        <v>26</v>
      </c>
      <c r="B1" s="11"/>
      <c r="C1"/>
      <c r="D1"/>
      <c r="E1"/>
    </row>
    <row r="2" spans="1:7" ht="7.5" customHeight="1" x14ac:dyDescent="0.2">
      <c r="A2"/>
      <c r="C2"/>
      <c r="D2"/>
      <c r="E2"/>
    </row>
    <row r="3" spans="1:7" s="5" customFormat="1" ht="12.75" x14ac:dyDescent="0.2">
      <c r="A3" s="19" t="s">
        <v>27</v>
      </c>
      <c r="B3" s="19" t="s">
        <v>28</v>
      </c>
      <c r="C3" s="20" t="s">
        <v>29</v>
      </c>
      <c r="D3" s="21"/>
      <c r="E3" s="20" t="s">
        <v>30</v>
      </c>
    </row>
    <row r="4" spans="1:7" ht="12.75" x14ac:dyDescent="0.2">
      <c r="A4"/>
      <c r="C4" s="22">
        <f>SUM('Registration Numbers'!C7:C12,'Registration Numbers'!C19:C21)</f>
        <v>174</v>
      </c>
      <c r="D4"/>
      <c r="E4"/>
    </row>
    <row r="5" spans="1:7" x14ac:dyDescent="0.2">
      <c r="A5" s="16" t="s">
        <v>31</v>
      </c>
      <c r="C5"/>
      <c r="D5"/>
      <c r="E5"/>
    </row>
    <row r="6" spans="1:7" ht="12.75" x14ac:dyDescent="0.2">
      <c r="A6"/>
      <c r="B6" t="s">
        <v>32</v>
      </c>
      <c r="C6" s="22">
        <f>E6/$C$4</f>
        <v>25.862068965517242</v>
      </c>
      <c r="D6"/>
      <c r="E6" s="22">
        <f>'Projected Income'!G31</f>
        <v>4500</v>
      </c>
    </row>
    <row r="7" spans="1:7" ht="12.75" x14ac:dyDescent="0.2">
      <c r="A7"/>
      <c r="B7" t="s">
        <v>33</v>
      </c>
      <c r="C7" s="22">
        <f t="shared" ref="C7:C12" si="0">E7/$C$4</f>
        <v>22.988505747126435</v>
      </c>
      <c r="D7"/>
      <c r="E7" s="22">
        <f>'Projected Income'!G32</f>
        <v>4000</v>
      </c>
    </row>
    <row r="8" spans="1:7" ht="12.75" x14ac:dyDescent="0.2">
      <c r="A8"/>
      <c r="B8" s="11" t="s">
        <v>34</v>
      </c>
      <c r="C8" s="22">
        <f t="shared" si="0"/>
        <v>14.367816091954023</v>
      </c>
      <c r="D8"/>
      <c r="E8" s="22">
        <f>'Projected Income'!G33</f>
        <v>2500</v>
      </c>
      <c r="G8" s="11"/>
    </row>
    <row r="9" spans="1:7" ht="12.75" x14ac:dyDescent="0.2">
      <c r="A9"/>
      <c r="B9" s="11" t="s">
        <v>35</v>
      </c>
      <c r="C9" s="22">
        <f t="shared" si="0"/>
        <v>8.6206896551724146</v>
      </c>
      <c r="D9"/>
      <c r="E9" s="22">
        <f>'Projected Income'!G34</f>
        <v>1500</v>
      </c>
    </row>
    <row r="10" spans="1:7" ht="12.75" x14ac:dyDescent="0.2">
      <c r="A10"/>
      <c r="B10" t="s">
        <v>36</v>
      </c>
      <c r="C10" s="22">
        <f t="shared" si="0"/>
        <v>5.7471264367816088</v>
      </c>
      <c r="D10"/>
      <c r="E10" s="22">
        <f>'Projected Income'!G35</f>
        <v>1000</v>
      </c>
    </row>
    <row r="11" spans="1:7" ht="12.75" x14ac:dyDescent="0.2">
      <c r="A11"/>
      <c r="B11" s="11" t="s">
        <v>37</v>
      </c>
      <c r="C11" s="22">
        <f t="shared" si="0"/>
        <v>5.7471264367816088</v>
      </c>
      <c r="D11"/>
      <c r="E11" s="22">
        <f>'Projected Income'!G36</f>
        <v>1000</v>
      </c>
    </row>
    <row r="12" spans="1:7" ht="12.75" x14ac:dyDescent="0.2">
      <c r="A12"/>
      <c r="B12" s="11" t="s">
        <v>38</v>
      </c>
      <c r="C12" s="23">
        <f t="shared" si="0"/>
        <v>8.6206896551724146</v>
      </c>
      <c r="D12"/>
      <c r="E12" s="23">
        <f>'Projected Income'!G37</f>
        <v>1500</v>
      </c>
    </row>
    <row r="13" spans="1:7" ht="12.75" x14ac:dyDescent="0.2">
      <c r="A13"/>
      <c r="B13" s="11"/>
      <c r="C13"/>
      <c r="D13" s="12">
        <f>SUM(C6:C12)</f>
        <v>91.954022988505756</v>
      </c>
      <c r="E13"/>
      <c r="F13" s="12">
        <f>SUM(E6:E12)</f>
        <v>16000</v>
      </c>
    </row>
    <row r="14" spans="1:7" x14ac:dyDescent="0.2">
      <c r="A14" s="16" t="s">
        <v>39</v>
      </c>
      <c r="B14" s="11"/>
      <c r="C14"/>
      <c r="D14" s="12"/>
      <c r="E14"/>
      <c r="F14" s="12"/>
    </row>
    <row r="15" spans="1:7" ht="12.75" x14ac:dyDescent="0.2">
      <c r="A15"/>
      <c r="B15" s="11" t="s">
        <v>40</v>
      </c>
      <c r="C15" s="22">
        <f>E15/$C$4</f>
        <v>8.6206896551724146</v>
      </c>
      <c r="D15" s="12"/>
      <c r="E15" s="22">
        <f>'Projected Income'!G70</f>
        <v>1500</v>
      </c>
      <c r="G15" s="12"/>
    </row>
    <row r="16" spans="1:7" ht="12.75" x14ac:dyDescent="0.2">
      <c r="A16"/>
      <c r="B16" s="11" t="s">
        <v>41</v>
      </c>
      <c r="C16" s="22">
        <f>E16/$C$4</f>
        <v>0</v>
      </c>
      <c r="D16" s="12"/>
      <c r="E16" s="22">
        <f>'Projected Income'!G71</f>
        <v>0</v>
      </c>
      <c r="G16" s="12"/>
    </row>
    <row r="17" spans="1:7" ht="12.75" x14ac:dyDescent="0.2">
      <c r="A17"/>
      <c r="B17" s="11" t="s">
        <v>33</v>
      </c>
      <c r="C17" s="22">
        <f>E17/$C$4</f>
        <v>8.6206896551724146</v>
      </c>
      <c r="D17" s="12"/>
      <c r="E17" s="22">
        <f>'Projected Income'!G72</f>
        <v>1500</v>
      </c>
      <c r="F17" s="12"/>
    </row>
    <row r="18" spans="1:7" ht="12.75" x14ac:dyDescent="0.2">
      <c r="A18"/>
      <c r="B18" s="11" t="s">
        <v>42</v>
      </c>
      <c r="C18" s="23">
        <f>E18/$C$4</f>
        <v>14.367816091954023</v>
      </c>
      <c r="D18" s="12"/>
      <c r="E18" s="23">
        <f>'Projected Income'!G73</f>
        <v>2500</v>
      </c>
      <c r="F18" s="12"/>
    </row>
    <row r="19" spans="1:7" ht="12.75" x14ac:dyDescent="0.2">
      <c r="A19"/>
      <c r="B19" s="11"/>
      <c r="C19"/>
      <c r="D19" s="12">
        <f>SUM(C15:C18)</f>
        <v>31.609195402298852</v>
      </c>
      <c r="E19"/>
      <c r="F19" s="12">
        <f>SUM(E15:E18)</f>
        <v>5500</v>
      </c>
    </row>
    <row r="20" spans="1:7" x14ac:dyDescent="0.2">
      <c r="A20" s="16" t="s">
        <v>43</v>
      </c>
      <c r="B20" s="11"/>
      <c r="C20"/>
      <c r="D20"/>
      <c r="E20"/>
    </row>
    <row r="21" spans="1:7" ht="12.75" x14ac:dyDescent="0.2">
      <c r="A21"/>
      <c r="B21" s="11" t="s">
        <v>44</v>
      </c>
      <c r="C21" s="22">
        <f>E21/$C$4</f>
        <v>11.494252873563218</v>
      </c>
      <c r="D21"/>
      <c r="E21" s="22">
        <f>'Projected Income'!G41</f>
        <v>2000</v>
      </c>
    </row>
    <row r="22" spans="1:7" ht="12.75" x14ac:dyDescent="0.2">
      <c r="A22"/>
      <c r="B22" s="11" t="s">
        <v>42</v>
      </c>
      <c r="C22" s="23">
        <f>E22/$C$4</f>
        <v>14.367816091954023</v>
      </c>
      <c r="D22"/>
      <c r="E22" s="23">
        <f>'Projected Income'!G42</f>
        <v>2500</v>
      </c>
    </row>
    <row r="23" spans="1:7" ht="12.75" x14ac:dyDescent="0.2">
      <c r="A23"/>
      <c r="C23"/>
      <c r="D23" s="12">
        <f>SUM(C21:C22)</f>
        <v>25.862068965517238</v>
      </c>
      <c r="E23"/>
      <c r="F23" s="12">
        <f>SUM(E21:E22)</f>
        <v>4500</v>
      </c>
    </row>
    <row r="24" spans="1:7" x14ac:dyDescent="0.2">
      <c r="A24" s="16" t="s">
        <v>53</v>
      </c>
      <c r="C24"/>
      <c r="D24"/>
      <c r="E24"/>
    </row>
    <row r="25" spans="1:7" ht="12.75" x14ac:dyDescent="0.2">
      <c r="A25"/>
      <c r="B25" s="11" t="s">
        <v>54</v>
      </c>
      <c r="C25" s="22">
        <f t="shared" ref="C25:C30" si="1">E25/$C$4</f>
        <v>28.735632183908045</v>
      </c>
      <c r="D25"/>
      <c r="E25" s="22">
        <f>'Projected Income'!G59</f>
        <v>5000</v>
      </c>
    </row>
    <row r="26" spans="1:7" ht="12.75" x14ac:dyDescent="0.2">
      <c r="A26"/>
      <c r="B26" s="11" t="s">
        <v>55</v>
      </c>
      <c r="C26" s="22">
        <f t="shared" si="1"/>
        <v>0</v>
      </c>
      <c r="D26"/>
      <c r="E26" s="22">
        <f>'Projected Income'!G60</f>
        <v>0</v>
      </c>
      <c r="G26" s="11"/>
    </row>
    <row r="27" spans="1:7" ht="12.75" x14ac:dyDescent="0.2">
      <c r="A27"/>
      <c r="B27" s="11" t="s">
        <v>56</v>
      </c>
      <c r="C27" s="22">
        <f t="shared" si="1"/>
        <v>28.735632183908045</v>
      </c>
      <c r="D27"/>
      <c r="E27" s="22">
        <f>'Projected Income'!G65</f>
        <v>5000</v>
      </c>
      <c r="G27" s="11"/>
    </row>
    <row r="28" spans="1:7" ht="12.75" x14ac:dyDescent="0.2">
      <c r="A28"/>
      <c r="B28" s="11" t="s">
        <v>57</v>
      </c>
      <c r="C28" s="22">
        <f t="shared" si="1"/>
        <v>17.241379310344829</v>
      </c>
      <c r="D28"/>
      <c r="E28" s="22">
        <f>'Projected Income'!G62</f>
        <v>3000</v>
      </c>
    </row>
    <row r="29" spans="1:7" ht="12.75" x14ac:dyDescent="0.2">
      <c r="A29"/>
      <c r="B29" s="11" t="s">
        <v>58</v>
      </c>
      <c r="C29" s="22">
        <f t="shared" si="1"/>
        <v>14.367816091954023</v>
      </c>
      <c r="D29"/>
      <c r="E29" s="22">
        <f>'Projected Income'!G63</f>
        <v>2500</v>
      </c>
    </row>
    <row r="30" spans="1:7" ht="12.75" x14ac:dyDescent="0.2">
      <c r="A30"/>
      <c r="B30" s="11" t="s">
        <v>59</v>
      </c>
      <c r="C30" s="23">
        <f t="shared" si="1"/>
        <v>2.8735632183908044</v>
      </c>
      <c r="D30"/>
      <c r="E30" s="23">
        <f>'Projected Income'!G64</f>
        <v>500</v>
      </c>
    </row>
    <row r="31" spans="1:7" ht="12.75" x14ac:dyDescent="0.2">
      <c r="A31"/>
      <c r="C31"/>
      <c r="D31" s="12">
        <f>SUM(C25:C30)</f>
        <v>91.954022988505741</v>
      </c>
      <c r="E31"/>
      <c r="F31" s="12">
        <f>SUM(E25:E30)</f>
        <v>16000</v>
      </c>
    </row>
    <row r="32" spans="1:7" x14ac:dyDescent="0.2">
      <c r="A32" s="16" t="s">
        <v>60</v>
      </c>
      <c r="C32"/>
      <c r="D32"/>
      <c r="E32"/>
    </row>
    <row r="33" spans="1:8" ht="12.75" x14ac:dyDescent="0.2">
      <c r="A33"/>
      <c r="C33"/>
      <c r="D33"/>
      <c r="E33"/>
      <c r="G33" s="11"/>
    </row>
    <row r="34" spans="1:8" ht="12.75" x14ac:dyDescent="0.2">
      <c r="A34" s="26" t="s">
        <v>94</v>
      </c>
      <c r="B34" s="11" t="s">
        <v>62</v>
      </c>
      <c r="C34" s="22"/>
      <c r="D34"/>
      <c r="E34" s="22">
        <f t="shared" ref="E34:E45" si="2">C34*G34</f>
        <v>0</v>
      </c>
      <c r="G34" s="11"/>
    </row>
    <row r="35" spans="1:8" ht="12.75" x14ac:dyDescent="0.2">
      <c r="A35"/>
      <c r="B35" s="11" t="s">
        <v>63</v>
      </c>
      <c r="C35" s="22"/>
      <c r="D35" s="27"/>
      <c r="E35" s="22">
        <f t="shared" si="2"/>
        <v>0</v>
      </c>
    </row>
    <row r="36" spans="1:8" ht="12.75" x14ac:dyDescent="0.2">
      <c r="A36" s="26"/>
      <c r="B36" s="11"/>
      <c r="C36"/>
      <c r="D36"/>
      <c r="E36" s="22">
        <f t="shared" si="2"/>
        <v>0</v>
      </c>
    </row>
    <row r="37" spans="1:8" ht="12.75" x14ac:dyDescent="0.2">
      <c r="A37" s="28" t="s">
        <v>61</v>
      </c>
      <c r="B37" s="11" t="s">
        <v>65</v>
      </c>
      <c r="C37" s="22"/>
      <c r="D37"/>
      <c r="E37" s="22">
        <f t="shared" si="2"/>
        <v>0</v>
      </c>
    </row>
    <row r="38" spans="1:8" ht="12.75" x14ac:dyDescent="0.2">
      <c r="A38" s="28"/>
      <c r="B38" s="11" t="s">
        <v>66</v>
      </c>
      <c r="C38" s="22"/>
      <c r="D38"/>
      <c r="E38" s="22">
        <f t="shared" si="2"/>
        <v>0</v>
      </c>
    </row>
    <row r="39" spans="1:8" ht="12.75" x14ac:dyDescent="0.2">
      <c r="A39" s="28"/>
      <c r="B39" s="11" t="s">
        <v>67</v>
      </c>
      <c r="C39" s="22"/>
      <c r="D39"/>
      <c r="E39" s="22">
        <f t="shared" si="2"/>
        <v>0</v>
      </c>
    </row>
    <row r="40" spans="1:8" ht="12.75" x14ac:dyDescent="0.2">
      <c r="A40" s="28"/>
      <c r="B40" s="11" t="s">
        <v>63</v>
      </c>
      <c r="C40" s="22"/>
      <c r="D40"/>
      <c r="E40" s="22">
        <f t="shared" si="2"/>
        <v>0</v>
      </c>
    </row>
    <row r="41" spans="1:8" ht="12.75" x14ac:dyDescent="0.2">
      <c r="A41" s="28"/>
      <c r="B41" s="11"/>
      <c r="C41"/>
      <c r="D41"/>
      <c r="E41" s="22">
        <f t="shared" si="2"/>
        <v>0</v>
      </c>
    </row>
    <row r="42" spans="1:8" ht="12.75" x14ac:dyDescent="0.2">
      <c r="A42" s="28" t="s">
        <v>64</v>
      </c>
      <c r="B42" s="11" t="s">
        <v>65</v>
      </c>
      <c r="C42" s="22"/>
      <c r="D42"/>
      <c r="E42" s="22">
        <f t="shared" si="2"/>
        <v>0</v>
      </c>
    </row>
    <row r="43" spans="1:8" ht="12.75" x14ac:dyDescent="0.2">
      <c r="A43" s="28"/>
      <c r="B43" s="11" t="s">
        <v>66</v>
      </c>
      <c r="C43" s="22"/>
      <c r="D43"/>
      <c r="E43" s="22">
        <f t="shared" si="2"/>
        <v>0</v>
      </c>
    </row>
    <row r="44" spans="1:8" ht="12.75" x14ac:dyDescent="0.2">
      <c r="A44" s="28"/>
      <c r="B44" s="11" t="s">
        <v>67</v>
      </c>
      <c r="C44" s="22"/>
      <c r="D44"/>
      <c r="E44" s="22">
        <f t="shared" si="2"/>
        <v>0</v>
      </c>
    </row>
    <row r="45" spans="1:8" ht="12.75" x14ac:dyDescent="0.2">
      <c r="A45" s="28"/>
      <c r="B45" s="11" t="s">
        <v>63</v>
      </c>
      <c r="C45" s="23"/>
      <c r="D45"/>
      <c r="E45" s="23">
        <f t="shared" si="2"/>
        <v>0</v>
      </c>
    </row>
    <row r="46" spans="1:8" ht="12.75" x14ac:dyDescent="0.2">
      <c r="A46" s="28"/>
      <c r="D46" s="12">
        <f>F46/$C$4</f>
        <v>143.67816091954023</v>
      </c>
      <c r="F46" s="29">
        <v>25000</v>
      </c>
    </row>
    <row r="47" spans="1:8" ht="12.75" x14ac:dyDescent="0.2">
      <c r="A47" s="28"/>
      <c r="D47" s="12"/>
      <c r="F47" s="29"/>
    </row>
    <row r="48" spans="1:8" x14ac:dyDescent="0.2">
      <c r="A48" s="16" t="s">
        <v>68</v>
      </c>
      <c r="C48"/>
      <c r="D48" s="17"/>
      <c r="E48"/>
      <c r="H48" s="17"/>
    </row>
    <row r="49" spans="1:9" ht="12.75" x14ac:dyDescent="0.2">
      <c r="A49"/>
      <c r="C49"/>
      <c r="D49" s="17"/>
      <c r="E49"/>
      <c r="G49" s="22"/>
      <c r="H49" s="17"/>
    </row>
    <row r="50" spans="1:9" ht="12.75" x14ac:dyDescent="0.2">
      <c r="A50" t="s">
        <v>70</v>
      </c>
      <c r="C50" s="22">
        <f>E50/$C$4</f>
        <v>11.494252873563218</v>
      </c>
      <c r="D50" s="17"/>
      <c r="E50" s="22">
        <f>'Projected Income'!G81</f>
        <v>2000</v>
      </c>
      <c r="F50" s="17"/>
      <c r="H50" s="17"/>
    </row>
    <row r="51" spans="1:9" ht="12.75" x14ac:dyDescent="0.2">
      <c r="A51" t="s">
        <v>71</v>
      </c>
      <c r="C51" s="23">
        <f>E51/$C$4</f>
        <v>2.8735632183908044</v>
      </c>
      <c r="D51" s="17"/>
      <c r="E51" s="23">
        <f>'Projected Income'!G82</f>
        <v>500</v>
      </c>
      <c r="F51" s="17"/>
      <c r="H51" s="17"/>
      <c r="I51" s="30"/>
    </row>
    <row r="52" spans="1:9" ht="12.75" x14ac:dyDescent="0.2">
      <c r="A52"/>
      <c r="D52" s="17">
        <f>SUM(C50:C51)</f>
        <v>14.367816091954023</v>
      </c>
      <c r="F52" s="37">
        <f>SUM(E50:E51)</f>
        <v>2500</v>
      </c>
    </row>
    <row r="53" spans="1:9" x14ac:dyDescent="0.2">
      <c r="A53" s="16" t="s">
        <v>45</v>
      </c>
      <c r="C53"/>
      <c r="D53"/>
      <c r="E53"/>
    </row>
    <row r="54" spans="1:9" ht="12.75" x14ac:dyDescent="0.2">
      <c r="A54"/>
      <c r="B54" s="11" t="s">
        <v>40</v>
      </c>
      <c r="C54" s="22">
        <f>E54/($C$4+'Registration Numbers'!$C$14)</f>
        <v>13.966480446927374</v>
      </c>
      <c r="D54"/>
      <c r="E54" s="22">
        <f>'Projected Income'!G46</f>
        <v>2500</v>
      </c>
    </row>
    <row r="55" spans="1:9" ht="12.75" x14ac:dyDescent="0.2">
      <c r="A55"/>
      <c r="B55" t="s">
        <v>46</v>
      </c>
      <c r="C55" s="22">
        <f>E55/($C$4+'Registration Numbers'!$C$14)</f>
        <v>27.932960893854748</v>
      </c>
      <c r="D55"/>
      <c r="E55" s="22">
        <f>'Projected Income'!G47</f>
        <v>5000</v>
      </c>
      <c r="G55" s="11"/>
    </row>
    <row r="56" spans="1:9" ht="12.75" x14ac:dyDescent="0.2">
      <c r="A56"/>
      <c r="B56" s="11" t="s">
        <v>41</v>
      </c>
      <c r="C56" s="22">
        <f>E56/($C$4+'Registration Numbers'!$C$14)</f>
        <v>5.5865921787709496</v>
      </c>
      <c r="D56"/>
      <c r="E56" s="22">
        <f>'Projected Income'!G49</f>
        <v>1000</v>
      </c>
    </row>
    <row r="57" spans="1:9" ht="12.75" x14ac:dyDescent="0.2">
      <c r="A57"/>
      <c r="B57" t="s">
        <v>47</v>
      </c>
      <c r="C57" s="22">
        <f>E57/($C$4+'Registration Numbers'!$C$14)</f>
        <v>11.173184357541899</v>
      </c>
      <c r="D57"/>
      <c r="E57" s="22">
        <f>'Projected Income'!G48</f>
        <v>2000</v>
      </c>
      <c r="G57" s="11"/>
    </row>
    <row r="58" spans="1:9" ht="12.75" x14ac:dyDescent="0.2">
      <c r="A58"/>
      <c r="B58" t="s">
        <v>48</v>
      </c>
      <c r="C58" s="22">
        <f>E58/($C$4+'Registration Numbers'!$C$14)</f>
        <v>13.966480446927374</v>
      </c>
      <c r="D58"/>
      <c r="E58" s="22">
        <f>'Projected Income'!G50</f>
        <v>2500</v>
      </c>
    </row>
    <row r="59" spans="1:9" ht="12.75" x14ac:dyDescent="0.2">
      <c r="A59"/>
      <c r="B59" t="s">
        <v>49</v>
      </c>
      <c r="C59" s="22">
        <f>E59/($C$4+'Registration Numbers'!$C$14)</f>
        <v>69.832402234636874</v>
      </c>
      <c r="D59"/>
      <c r="E59" s="22">
        <f>'Projected Income'!G51</f>
        <v>12500</v>
      </c>
    </row>
    <row r="60" spans="1:9" ht="12.75" x14ac:dyDescent="0.2">
      <c r="A60"/>
      <c r="B60" s="11" t="s">
        <v>37</v>
      </c>
      <c r="C60" s="22">
        <f>E60/($C$4+'Registration Numbers'!$C$14)</f>
        <v>5.5865921787709496</v>
      </c>
      <c r="D60"/>
      <c r="E60" s="22">
        <f>'Projected Income'!G52</f>
        <v>1000</v>
      </c>
    </row>
    <row r="61" spans="1:9" ht="12.75" x14ac:dyDescent="0.2">
      <c r="A61"/>
      <c r="B61" t="s">
        <v>50</v>
      </c>
      <c r="C61" s="22">
        <f>E61/($C$4+'Registration Numbers'!$C$14)</f>
        <v>5.5865921787709496</v>
      </c>
      <c r="D61"/>
      <c r="E61" s="22">
        <f>'Projected Income'!G53</f>
        <v>1000</v>
      </c>
      <c r="G61" s="11"/>
    </row>
    <row r="62" spans="1:9" ht="12.75" x14ac:dyDescent="0.2">
      <c r="A62"/>
      <c r="B62" t="s">
        <v>51</v>
      </c>
      <c r="C62" s="22">
        <f>E62/($C$4+'Registration Numbers'!$C$14)</f>
        <v>2.7932960893854748</v>
      </c>
      <c r="D62"/>
      <c r="E62" s="22">
        <f>'Projected Income'!G54</f>
        <v>500</v>
      </c>
    </row>
    <row r="63" spans="1:9" ht="12.75" x14ac:dyDescent="0.2">
      <c r="A63"/>
      <c r="B63" t="s">
        <v>52</v>
      </c>
      <c r="C63" s="23">
        <f>E63/($C$4+'Registration Numbers'!$C$14)</f>
        <v>5.5865921787709496</v>
      </c>
      <c r="D63"/>
      <c r="E63" s="23">
        <f>'Projected Income'!G55</f>
        <v>1000</v>
      </c>
      <c r="G63" s="11"/>
    </row>
    <row r="64" spans="1:9" ht="12.75" x14ac:dyDescent="0.2">
      <c r="A64"/>
      <c r="C64" s="25"/>
      <c r="D64" s="12">
        <f>SUM(C54:C63)</f>
        <v>162.01117318435757</v>
      </c>
      <c r="E64"/>
      <c r="F64" s="12">
        <f>SUM(E54:E63)</f>
        <v>29000</v>
      </c>
    </row>
    <row r="65" spans="1:6" ht="12.75" x14ac:dyDescent="0.2">
      <c r="A65" s="28"/>
      <c r="D65" s="12"/>
      <c r="F65" s="29"/>
    </row>
    <row r="66" spans="1:6" ht="12.75" x14ac:dyDescent="0.2">
      <c r="A66"/>
      <c r="D66"/>
    </row>
    <row r="67" spans="1:6" x14ac:dyDescent="0.2">
      <c r="A67" s="16" t="s">
        <v>72</v>
      </c>
      <c r="D67" s="27">
        <f>SUM(D4:D64)</f>
        <v>561.43646054067949</v>
      </c>
      <c r="F67" s="27">
        <f>SUM(F6:F64)</f>
        <v>98500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9"/>
  <sheetViews>
    <sheetView windowProtection="1" zoomScale="70" zoomScaleNormal="7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E58" sqref="E58"/>
    </sheetView>
  </sheetViews>
  <sheetFormatPr defaultRowHeight="12.75" x14ac:dyDescent="0.2"/>
  <cols>
    <col min="1" max="1" width="33.125"/>
    <col min="2" max="2" width="2.875"/>
    <col min="3" max="3" width="13.75" style="17" bestFit="1" customWidth="1"/>
    <col min="4" max="4" width="2.125" style="17" customWidth="1"/>
    <col min="5" max="5" width="13.25" style="17" bestFit="1" customWidth="1"/>
    <col min="6" max="6" width="2.125" style="17" customWidth="1"/>
    <col min="7" max="7" width="12.75" style="17" bestFit="1" customWidth="1"/>
    <col min="8" max="8" width="2.5" customWidth="1"/>
    <col min="9" max="9" width="14.125" style="17" bestFit="1" customWidth="1"/>
    <col min="10" max="1009" width="9.875"/>
  </cols>
  <sheetData>
    <row r="1" spans="1:9" ht="15" x14ac:dyDescent="0.2">
      <c r="A1" s="24" t="s">
        <v>73</v>
      </c>
    </row>
    <row r="2" spans="1:9" ht="13.5" thickBot="1" x14ac:dyDescent="0.25"/>
    <row r="3" spans="1:9" ht="13.5" thickBot="1" x14ac:dyDescent="0.25">
      <c r="A3" s="32" t="s">
        <v>74</v>
      </c>
      <c r="C3" s="46">
        <v>2016</v>
      </c>
      <c r="D3" s="46"/>
      <c r="E3" s="46"/>
      <c r="G3" s="46" t="s">
        <v>92</v>
      </c>
      <c r="H3" s="46"/>
      <c r="I3" s="46"/>
    </row>
    <row r="5" spans="1:9" x14ac:dyDescent="0.2">
      <c r="A5" s="1" t="s">
        <v>75</v>
      </c>
      <c r="E5" s="17">
        <v>60700</v>
      </c>
      <c r="I5" s="17">
        <v>50000</v>
      </c>
    </row>
    <row r="6" spans="1:9" x14ac:dyDescent="0.2">
      <c r="A6" s="1" t="s">
        <v>84</v>
      </c>
      <c r="E6" s="17">
        <v>3005</v>
      </c>
      <c r="I6" s="17">
        <v>2500</v>
      </c>
    </row>
    <row r="7" spans="1:9" x14ac:dyDescent="0.2">
      <c r="A7" s="1" t="s">
        <v>87</v>
      </c>
      <c r="E7" s="17">
        <v>6850</v>
      </c>
    </row>
    <row r="9" spans="1:9" x14ac:dyDescent="0.2">
      <c r="A9" s="1" t="s">
        <v>0</v>
      </c>
    </row>
    <row r="10" spans="1:9" x14ac:dyDescent="0.2">
      <c r="A10" s="11" t="s">
        <v>2</v>
      </c>
      <c r="C10" s="17">
        <v>33820</v>
      </c>
      <c r="G10" s="17">
        <f>'Registration Numbers'!I7</f>
        <v>33375</v>
      </c>
    </row>
    <row r="11" spans="1:9" x14ac:dyDescent="0.2">
      <c r="A11" s="11" t="s">
        <v>4</v>
      </c>
      <c r="C11" s="17">
        <v>8415</v>
      </c>
      <c r="G11" s="17">
        <f>'Registration Numbers'!I8</f>
        <v>7425</v>
      </c>
    </row>
    <row r="12" spans="1:9" x14ac:dyDescent="0.2">
      <c r="A12" s="11" t="s">
        <v>6</v>
      </c>
      <c r="C12" s="17">
        <v>8690</v>
      </c>
      <c r="G12" s="17">
        <f>'Registration Numbers'!I9</f>
        <v>8900</v>
      </c>
    </row>
    <row r="13" spans="1:9" x14ac:dyDescent="0.2">
      <c r="A13" s="11" t="s">
        <v>19</v>
      </c>
      <c r="C13" s="17">
        <v>9900</v>
      </c>
      <c r="G13" s="17">
        <f>'Registration Numbers'!I11</f>
        <v>9900</v>
      </c>
    </row>
    <row r="14" spans="1:9" x14ac:dyDescent="0.2">
      <c r="A14" s="11" t="s">
        <v>20</v>
      </c>
      <c r="C14" s="17">
        <v>8720</v>
      </c>
      <c r="G14" s="17">
        <f>'Registration Numbers'!I12</f>
        <v>8175</v>
      </c>
    </row>
    <row r="15" spans="1:9" x14ac:dyDescent="0.2">
      <c r="G15" s="17">
        <f>'Registration Numbers'!I13</f>
        <v>0</v>
      </c>
    </row>
    <row r="16" spans="1:9" x14ac:dyDescent="0.2">
      <c r="A16" s="11" t="s">
        <v>76</v>
      </c>
      <c r="C16" s="36">
        <v>2400</v>
      </c>
      <c r="G16" s="36">
        <f>'Registration Numbers'!I14</f>
        <v>625</v>
      </c>
    </row>
    <row r="17" spans="1:9" x14ac:dyDescent="0.2">
      <c r="E17" s="22">
        <v>71945</v>
      </c>
      <c r="I17" s="22">
        <f>SUM(G10:G16)</f>
        <v>68400</v>
      </c>
    </row>
    <row r="18" spans="1:9" x14ac:dyDescent="0.2">
      <c r="A18" s="1" t="s">
        <v>22</v>
      </c>
    </row>
    <row r="19" spans="1:9" ht="3.75" customHeight="1" x14ac:dyDescent="0.2"/>
    <row r="20" spans="1:9" x14ac:dyDescent="0.2">
      <c r="A20" t="s">
        <v>7</v>
      </c>
      <c r="C20" s="17">
        <v>13650</v>
      </c>
      <c r="G20" s="17">
        <f>'Registration Numbers'!I19</f>
        <v>11700</v>
      </c>
    </row>
    <row r="21" spans="1:9" x14ac:dyDescent="0.2">
      <c r="A21" t="s">
        <v>77</v>
      </c>
      <c r="C21" s="17">
        <v>14750</v>
      </c>
      <c r="G21" s="17">
        <f>'Registration Numbers'!I20</f>
        <v>13275</v>
      </c>
    </row>
    <row r="22" spans="1:9" x14ac:dyDescent="0.2">
      <c r="A22" t="s">
        <v>78</v>
      </c>
      <c r="C22" s="36">
        <v>6320</v>
      </c>
      <c r="G22" s="36">
        <f>'Registration Numbers'!I21</f>
        <v>3160</v>
      </c>
    </row>
    <row r="23" spans="1:9" x14ac:dyDescent="0.2">
      <c r="E23" s="23">
        <v>34720</v>
      </c>
      <c r="I23" s="23">
        <f>SUM(G20:G22)</f>
        <v>28135</v>
      </c>
    </row>
    <row r="24" spans="1:9" ht="3.75" customHeight="1" x14ac:dyDescent="0.2"/>
    <row r="25" spans="1:9" x14ac:dyDescent="0.2">
      <c r="A25" s="1" t="s">
        <v>79</v>
      </c>
      <c r="E25" s="33">
        <v>177220</v>
      </c>
      <c r="I25" s="33">
        <f>SUM(I5:I23)</f>
        <v>149035</v>
      </c>
    </row>
    <row r="27" spans="1:9" x14ac:dyDescent="0.2">
      <c r="A27" s="32" t="s">
        <v>80</v>
      </c>
    </row>
    <row r="29" spans="1:9" x14ac:dyDescent="0.2">
      <c r="A29" s="1" t="s">
        <v>31</v>
      </c>
    </row>
    <row r="30" spans="1:9" ht="3.75" customHeight="1" x14ac:dyDescent="0.2"/>
    <row r="31" spans="1:9" x14ac:dyDescent="0.2">
      <c r="A31" t="s">
        <v>32</v>
      </c>
      <c r="C31" s="17">
        <v>4249.1900000000005</v>
      </c>
      <c r="G31" s="17">
        <v>4500</v>
      </c>
    </row>
    <row r="32" spans="1:9" x14ac:dyDescent="0.2">
      <c r="A32" t="s">
        <v>33</v>
      </c>
      <c r="C32" s="17">
        <v>3890</v>
      </c>
      <c r="G32" s="17">
        <v>4000</v>
      </c>
    </row>
    <row r="33" spans="1:9" x14ac:dyDescent="0.2">
      <c r="A33" t="s">
        <v>81</v>
      </c>
      <c r="C33" s="17">
        <v>11000</v>
      </c>
      <c r="G33" s="17">
        <v>2500</v>
      </c>
    </row>
    <row r="34" spans="1:9" x14ac:dyDescent="0.2">
      <c r="A34" s="11" t="s">
        <v>35</v>
      </c>
      <c r="C34" s="17">
        <v>3500</v>
      </c>
      <c r="G34" s="17">
        <v>1500</v>
      </c>
    </row>
    <row r="35" spans="1:9" x14ac:dyDescent="0.2">
      <c r="A35" t="s">
        <v>36</v>
      </c>
      <c r="C35" s="17">
        <v>450</v>
      </c>
      <c r="G35" s="17">
        <v>1000</v>
      </c>
    </row>
    <row r="36" spans="1:9" x14ac:dyDescent="0.2">
      <c r="A36" s="11" t="s">
        <v>37</v>
      </c>
      <c r="C36" s="17">
        <v>1000</v>
      </c>
      <c r="G36" s="17">
        <v>1000</v>
      </c>
    </row>
    <row r="37" spans="1:9" x14ac:dyDescent="0.2">
      <c r="A37" s="11" t="s">
        <v>38</v>
      </c>
      <c r="C37" s="36">
        <v>2500</v>
      </c>
      <c r="G37" s="36">
        <v>1500</v>
      </c>
    </row>
    <row r="38" spans="1:9" x14ac:dyDescent="0.2">
      <c r="E38" s="25">
        <v>26589.190000000002</v>
      </c>
      <c r="I38" s="25">
        <f>SUM(G31:G37)</f>
        <v>16000</v>
      </c>
    </row>
    <row r="39" spans="1:9" x14ac:dyDescent="0.2">
      <c r="A39" s="1" t="s">
        <v>43</v>
      </c>
    </row>
    <row r="40" spans="1:9" ht="4.5" customHeight="1" x14ac:dyDescent="0.2"/>
    <row r="41" spans="1:9" x14ac:dyDescent="0.2">
      <c r="A41" t="s">
        <v>44</v>
      </c>
      <c r="C41" s="17">
        <v>800</v>
      </c>
      <c r="G41" s="17">
        <v>2000</v>
      </c>
    </row>
    <row r="42" spans="1:9" x14ac:dyDescent="0.2">
      <c r="A42" t="s">
        <v>42</v>
      </c>
      <c r="C42" s="36">
        <v>1500</v>
      </c>
      <c r="G42" s="36">
        <v>2500</v>
      </c>
    </row>
    <row r="43" spans="1:9" x14ac:dyDescent="0.2">
      <c r="E43" s="25">
        <v>2300</v>
      </c>
      <c r="I43" s="25">
        <f>SUM(G41:G42)</f>
        <v>4500</v>
      </c>
    </row>
    <row r="44" spans="1:9" x14ac:dyDescent="0.2">
      <c r="A44" s="1" t="s">
        <v>45</v>
      </c>
    </row>
    <row r="45" spans="1:9" ht="3.75" customHeight="1" x14ac:dyDescent="0.2"/>
    <row r="46" spans="1:9" x14ac:dyDescent="0.2">
      <c r="A46" s="11" t="s">
        <v>40</v>
      </c>
      <c r="C46" s="17">
        <v>5642.4000000000015</v>
      </c>
      <c r="G46" s="17">
        <v>2500</v>
      </c>
    </row>
    <row r="47" spans="1:9" x14ac:dyDescent="0.2">
      <c r="A47" t="s">
        <v>46</v>
      </c>
      <c r="C47" s="17">
        <v>8431</v>
      </c>
      <c r="G47" s="17">
        <v>5000</v>
      </c>
    </row>
    <row r="48" spans="1:9" x14ac:dyDescent="0.2">
      <c r="A48" t="s">
        <v>47</v>
      </c>
      <c r="C48" s="17">
        <v>3400</v>
      </c>
      <c r="G48" s="17">
        <v>2000</v>
      </c>
    </row>
    <row r="49" spans="1:9" x14ac:dyDescent="0.2">
      <c r="A49" t="s">
        <v>41</v>
      </c>
      <c r="C49" s="17">
        <v>2250</v>
      </c>
      <c r="G49" s="17">
        <v>1000</v>
      </c>
    </row>
    <row r="50" spans="1:9" x14ac:dyDescent="0.2">
      <c r="A50" t="s">
        <v>48</v>
      </c>
      <c r="C50" s="17">
        <v>2240</v>
      </c>
      <c r="G50" s="17">
        <v>2500</v>
      </c>
    </row>
    <row r="51" spans="1:9" x14ac:dyDescent="0.2">
      <c r="A51" t="s">
        <v>49</v>
      </c>
      <c r="C51" s="17">
        <v>19406.25</v>
      </c>
      <c r="G51" s="17">
        <v>12500</v>
      </c>
    </row>
    <row r="52" spans="1:9" x14ac:dyDescent="0.2">
      <c r="A52" t="s">
        <v>37</v>
      </c>
      <c r="C52" s="17">
        <v>1190</v>
      </c>
      <c r="G52" s="17">
        <v>1000</v>
      </c>
    </row>
    <row r="53" spans="1:9" x14ac:dyDescent="0.2">
      <c r="A53" t="s">
        <v>50</v>
      </c>
      <c r="C53" s="17">
        <v>0</v>
      </c>
      <c r="G53" s="17">
        <v>1000</v>
      </c>
    </row>
    <row r="54" spans="1:9" x14ac:dyDescent="0.2">
      <c r="A54" t="s">
        <v>51</v>
      </c>
      <c r="C54" s="17">
        <v>635.25</v>
      </c>
      <c r="G54" s="17">
        <v>500</v>
      </c>
    </row>
    <row r="55" spans="1:9" x14ac:dyDescent="0.2">
      <c r="A55" t="s">
        <v>52</v>
      </c>
      <c r="C55" s="36">
        <v>0</v>
      </c>
      <c r="G55" s="36">
        <v>1000</v>
      </c>
    </row>
    <row r="56" spans="1:9" x14ac:dyDescent="0.2">
      <c r="E56" s="25">
        <v>43194.9</v>
      </c>
      <c r="I56" s="25">
        <f>SUM(G46:G55)</f>
        <v>29000</v>
      </c>
    </row>
    <row r="57" spans="1:9" x14ac:dyDescent="0.2">
      <c r="A57" s="1" t="s">
        <v>82</v>
      </c>
    </row>
    <row r="58" spans="1:9" ht="3.75" customHeight="1" x14ac:dyDescent="0.2"/>
    <row r="59" spans="1:9" x14ac:dyDescent="0.2">
      <c r="A59" t="s">
        <v>83</v>
      </c>
      <c r="C59" s="17">
        <v>5787.5</v>
      </c>
      <c r="G59" s="17">
        <v>5000</v>
      </c>
    </row>
    <row r="60" spans="1:9" x14ac:dyDescent="0.2">
      <c r="A60" s="11" t="s">
        <v>55</v>
      </c>
      <c r="C60" s="17">
        <v>0</v>
      </c>
    </row>
    <row r="61" spans="1:9" x14ac:dyDescent="0.2">
      <c r="A61" t="s">
        <v>71</v>
      </c>
      <c r="C61" s="17">
        <v>25372.46</v>
      </c>
      <c r="G61" s="17">
        <v>25000</v>
      </c>
    </row>
    <row r="62" spans="1:9" x14ac:dyDescent="0.2">
      <c r="A62" t="s">
        <v>57</v>
      </c>
      <c r="C62" s="17">
        <v>3879.8</v>
      </c>
      <c r="G62" s="17">
        <v>3000</v>
      </c>
    </row>
    <row r="63" spans="1:9" x14ac:dyDescent="0.2">
      <c r="A63" t="s">
        <v>84</v>
      </c>
      <c r="C63" s="17">
        <v>5085</v>
      </c>
      <c r="G63" s="17">
        <v>2500</v>
      </c>
    </row>
    <row r="64" spans="1:9" x14ac:dyDescent="0.2">
      <c r="A64" t="s">
        <v>59</v>
      </c>
      <c r="C64" s="17">
        <v>425</v>
      </c>
      <c r="G64" s="17">
        <v>500</v>
      </c>
    </row>
    <row r="65" spans="1:9" x14ac:dyDescent="0.2">
      <c r="A65" t="s">
        <v>40</v>
      </c>
      <c r="C65" s="36">
        <v>0</v>
      </c>
      <c r="G65" s="36">
        <v>5000</v>
      </c>
    </row>
    <row r="66" spans="1:9" x14ac:dyDescent="0.2">
      <c r="E66" s="25">
        <v>40549.760000000002</v>
      </c>
      <c r="I66" s="25">
        <f>SUM(G59:G65)</f>
        <v>41000</v>
      </c>
    </row>
    <row r="68" spans="1:9" x14ac:dyDescent="0.2">
      <c r="A68" s="1" t="s">
        <v>39</v>
      </c>
    </row>
    <row r="69" spans="1:9" ht="3.75" customHeight="1" x14ac:dyDescent="0.2"/>
    <row r="70" spans="1:9" x14ac:dyDescent="0.2">
      <c r="A70" s="11" t="s">
        <v>40</v>
      </c>
      <c r="C70" s="17">
        <v>3000</v>
      </c>
      <c r="G70" s="17">
        <v>1500</v>
      </c>
    </row>
    <row r="71" spans="1:9" x14ac:dyDescent="0.2">
      <c r="A71" s="11" t="s">
        <v>41</v>
      </c>
      <c r="C71" s="17">
        <v>0</v>
      </c>
    </row>
    <row r="72" spans="1:9" x14ac:dyDescent="0.2">
      <c r="A72" s="11" t="s">
        <v>33</v>
      </c>
      <c r="C72" s="17">
        <v>5320.27</v>
      </c>
      <c r="G72" s="17">
        <v>1500</v>
      </c>
    </row>
    <row r="73" spans="1:9" x14ac:dyDescent="0.2">
      <c r="A73" s="11" t="s">
        <v>42</v>
      </c>
      <c r="C73" s="36">
        <v>0</v>
      </c>
      <c r="G73" s="36">
        <v>2500</v>
      </c>
    </row>
    <row r="74" spans="1:9" x14ac:dyDescent="0.2">
      <c r="A74" s="11"/>
      <c r="E74" s="25">
        <v>8320.27</v>
      </c>
      <c r="I74" s="25">
        <f>SUM(G70:G73)</f>
        <v>5500</v>
      </c>
    </row>
    <row r="75" spans="1:9" x14ac:dyDescent="0.2">
      <c r="A75" s="11"/>
      <c r="E75" s="25"/>
    </row>
    <row r="76" spans="1:9" x14ac:dyDescent="0.2">
      <c r="A76" s="11" t="s">
        <v>88</v>
      </c>
      <c r="E76" s="25">
        <v>4877.99</v>
      </c>
    </row>
    <row r="78" spans="1:9" x14ac:dyDescent="0.2">
      <c r="A78" s="1" t="s">
        <v>68</v>
      </c>
    </row>
    <row r="79" spans="1:9" ht="3.75" customHeight="1" x14ac:dyDescent="0.2"/>
    <row r="80" spans="1:9" x14ac:dyDescent="0.2">
      <c r="A80" s="11" t="s">
        <v>69</v>
      </c>
      <c r="C80" s="17">
        <v>10000</v>
      </c>
    </row>
    <row r="81" spans="1:9" x14ac:dyDescent="0.2">
      <c r="A81" t="s">
        <v>70</v>
      </c>
      <c r="C81" s="17">
        <v>2069.1</v>
      </c>
      <c r="G81" s="17">
        <v>2000</v>
      </c>
    </row>
    <row r="82" spans="1:9" x14ac:dyDescent="0.2">
      <c r="A82" t="s">
        <v>71</v>
      </c>
      <c r="C82" s="17">
        <v>500</v>
      </c>
      <c r="G82" s="36">
        <v>500</v>
      </c>
    </row>
    <row r="83" spans="1:9" x14ac:dyDescent="0.2">
      <c r="E83" s="31">
        <v>12569.1</v>
      </c>
      <c r="I83" s="31">
        <f>SUM(G80:G82)</f>
        <v>2500</v>
      </c>
    </row>
    <row r="84" spans="1:9" ht="3.75" customHeight="1" x14ac:dyDescent="0.2"/>
    <row r="85" spans="1:9" x14ac:dyDescent="0.2">
      <c r="A85" s="1" t="s">
        <v>85</v>
      </c>
      <c r="E85" s="34">
        <v>138401.21</v>
      </c>
      <c r="I85" s="34">
        <f>SUM(I38,I56,I43,I66,I83,I74,I76)</f>
        <v>98500</v>
      </c>
    </row>
    <row r="86" spans="1:9" ht="3.75" customHeight="1" x14ac:dyDescent="0.2">
      <c r="E86" s="25"/>
      <c r="I86" s="25"/>
    </row>
    <row r="87" spans="1:9" x14ac:dyDescent="0.2">
      <c r="E87" s="25"/>
      <c r="I87" s="25"/>
    </row>
    <row r="88" spans="1:9" ht="13.5" thickBot="1" x14ac:dyDescent="0.25">
      <c r="A88" s="1" t="s">
        <v>86</v>
      </c>
      <c r="E88" s="35">
        <v>38818.790000000008</v>
      </c>
      <c r="I88" s="35">
        <f>I25-I85</f>
        <v>50535</v>
      </c>
    </row>
    <row r="89" spans="1:9" ht="13.5" thickTop="1" x14ac:dyDescent="0.2"/>
  </sheetData>
  <mergeCells count="2">
    <mergeCell ref="G3:I3"/>
    <mergeCell ref="C3:E3"/>
  </mergeCells>
  <pageMargins left="0.75" right="0.75" top="1" bottom="1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Rate Schedule</vt:lpstr>
      <vt:lpstr>Registration Numbers</vt:lpstr>
      <vt:lpstr>Cost PP</vt:lpstr>
      <vt:lpstr>Projected Income</vt:lpstr>
      <vt:lpstr>'Projected Income'!Print_Area</vt:lpstr>
      <vt:lpstr>'Rate Schedule'!Print_Area</vt:lpstr>
      <vt:lpstr>'Projected Income'!Print_Area_0</vt:lpstr>
      <vt:lpstr>'Rate Schedule'!Print_Area_0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Executive Assistant</dc:creator>
  <cp:lastModifiedBy>Colin Dempsey</cp:lastModifiedBy>
  <cp:revision>5</cp:revision>
  <cp:lastPrinted>2012-12-13T20:49:50Z</cp:lastPrinted>
  <dcterms:created xsi:type="dcterms:W3CDTF">2012-11-12T16:35:48Z</dcterms:created>
  <dcterms:modified xsi:type="dcterms:W3CDTF">2016-10-12T13:54:45Z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